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5\Web Stuff\Final Tax Calculations\"/>
    </mc:Choice>
  </mc:AlternateContent>
  <xr:revisionPtr revIDLastSave="0" documentId="13_ncr:1_{D3DC87BA-E31E-4338-B44E-33565AA3B311}" xr6:coauthVersionLast="47" xr6:coauthVersionMax="47" xr10:uidLastSave="{00000000-0000-0000-0000-000000000000}"/>
  <bookViews>
    <workbookView xWindow="2220" yWindow="1035" windowWidth="24585" windowHeight="15735" xr2:uid="{00000000-000D-0000-FFFF-FFFF00000000}"/>
  </bookViews>
  <sheets>
    <sheet name="Commercial" sheetId="1" r:id="rId1"/>
  </sheets>
  <definedNames>
    <definedName name="_xlnm.Print_Area" localSheetId="0">Commercial!$A$1:$P$86</definedName>
    <definedName name="_xlnm.Print_Area">Commercial!$A$1:$I$64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I30" i="1"/>
  <c r="I31" i="1"/>
  <c r="I9" i="1"/>
  <c r="E46" i="1"/>
  <c r="E38" i="1"/>
  <c r="G17" i="1"/>
  <c r="I32" i="1" l="1"/>
  <c r="G46" i="1" l="1"/>
  <c r="I10" i="1"/>
  <c r="I12" i="1" l="1"/>
  <c r="I17" i="1" s="1"/>
  <c r="I34" i="1"/>
  <c r="I50" i="1" s="1"/>
  <c r="I57" i="1" s="1"/>
  <c r="I46" i="1"/>
  <c r="I56" i="1" s="1"/>
  <c r="G42" i="1" l="1"/>
  <c r="I42" i="1" s="1"/>
  <c r="I55" i="1" s="1"/>
  <c r="I25" i="1"/>
  <c r="I24" i="1"/>
  <c r="I20" i="1"/>
  <c r="I27" i="1" l="1"/>
  <c r="G38" i="1" s="1"/>
  <c r="I38" i="1" s="1"/>
  <c r="I54" i="1" s="1"/>
  <c r="I59" i="1" s="1"/>
</calcChain>
</file>

<file path=xl/sharedStrings.xml><?xml version="1.0" encoding="utf-8"?>
<sst xmlns="http://schemas.openxmlformats.org/spreadsheetml/2006/main" count="195" uniqueCount="107">
  <si>
    <t>COMMERCIAL TAX COMPUTATION</t>
  </si>
  <si>
    <t>STEP 1:  CALCULATE THE NET TAX CAPACITY</t>
  </si>
  <si>
    <t>STEP 2:  CALCULATE THE FISCAL DISPARITY NET TAX CAPACITY</t>
  </si>
  <si>
    <t>X</t>
  </si>
  <si>
    <t>STEP 3:  CALCULATE THE LOCAL NET TAX CAPACITY</t>
  </si>
  <si>
    <t>Plus:</t>
  </si>
  <si>
    <t>Note:</t>
  </si>
  <si>
    <t>1.5% x first $150,000 of Estimated Market Value</t>
  </si>
  <si>
    <t>2.0% x Estimated Market Value in excess of $150,000</t>
  </si>
  <si>
    <t>Total Net Tax Capacity  (RESULT FROM STEP 1)</t>
  </si>
  <si>
    <t>Total Net Tax Capacity (RESULT FROM STEP 1)</t>
  </si>
  <si>
    <t>Less:  Total Fiscal Disparity Net Tax Capacity (RESULT FROM STEP 2)</t>
  </si>
  <si>
    <t>Local Tax Payable =</t>
  </si>
  <si>
    <t>Fiscal Disparity Tax Payable =</t>
  </si>
  <si>
    <t>Market Tax Payable =</t>
  </si>
  <si>
    <t xml:space="preserve">State General Tax Payable = </t>
  </si>
  <si>
    <t>Local Tax</t>
  </si>
  <si>
    <t xml:space="preserve">Market Tax </t>
  </si>
  <si>
    <t>State General Tax</t>
  </si>
  <si>
    <t>This tax computation applies to Commercial/Industrial Property except contiguous Commercial/</t>
  </si>
  <si>
    <t>Industrial parcels owned by the same entity.</t>
  </si>
  <si>
    <t>Total Net Tax Capacity</t>
  </si>
  <si>
    <t>Total Fiscal Disparity Net Tax Capacity</t>
  </si>
  <si>
    <t>Total Local Net Tax Capacity</t>
  </si>
  <si>
    <t>Total COMMERCIAL PROPERTY Tax Payable</t>
  </si>
  <si>
    <t>multiplied by</t>
  </si>
  <si>
    <t>STEP 3</t>
  </si>
  <si>
    <t>STEP 2</t>
  </si>
  <si>
    <t>Taxable Market Value</t>
  </si>
  <si>
    <t>=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</si>
  <si>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</si>
  <si>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</si>
  <si>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</si>
  <si>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</si>
  <si>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</si>
  <si>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</si>
  <si>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</si>
  <si>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</si>
  <si>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</si>
  <si>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</si>
  <si>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</si>
  <si>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</si>
  <si>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</si>
  <si>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</si>
  <si>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</si>
  <si>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</si>
  <si>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</si>
  <si>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</si>
  <si>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</si>
  <si>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</si>
  <si>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</si>
  <si>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</si>
  <si>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</si>
  <si>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</si>
  <si>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</si>
  <si>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</si>
  <si>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</si>
  <si>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</si>
  <si>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</si>
  <si>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</si>
  <si>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</si>
  <si>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</si>
  <si>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 xml:space="preserve">Fiscal Disparity Sharing Factor </t>
  </si>
  <si>
    <t>ENTER appropriate Ratio</t>
  </si>
  <si>
    <t xml:space="preserve">From Table 1 </t>
  </si>
  <si>
    <t>Arden Hills</t>
  </si>
  <si>
    <t>Blaine</t>
  </si>
  <si>
    <t>Fairgrounds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</si>
  <si>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</si>
  <si>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</si>
  <si>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</si>
  <si>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</si>
  <si>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</si>
  <si>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</si>
  <si>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</si>
  <si>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</si>
  <si>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</si>
  <si>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</si>
  <si>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Anthony</t>
  </si>
  <si>
    <t>St. Paul</t>
  </si>
  <si>
    <t>St. Paul Airport</t>
  </si>
  <si>
    <t>Shoreview</t>
  </si>
  <si>
    <t>Spring Lake Park</t>
  </si>
  <si>
    <t>Vadnais Heights</t>
  </si>
  <si>
    <t>White Bear Lake</t>
  </si>
  <si>
    <t>Town of White Bear</t>
  </si>
  <si>
    <t>TABLE 1</t>
  </si>
  <si>
    <t>FISCAL DISPARITY RATIOS</t>
  </si>
  <si>
    <t>For a different city, see instructions at bottom of page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</si>
  <si>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</si>
  <si>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</si>
  <si>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</si>
  <si>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</si>
  <si>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STEP 4:  CALCULATE THE STATE NET TAX CAPACITY</t>
  </si>
  <si>
    <t>1.5% x Estimated Market Value between $100,000 and  $150,000</t>
  </si>
  <si>
    <t>Total State Net Tax Capacity</t>
  </si>
  <si>
    <t>STEP 5:  CALCULATE THE LOCAL TAX</t>
  </si>
  <si>
    <t>STEP 6:  CALCULATE THE FISCAL DISPARITY TAX</t>
  </si>
  <si>
    <t>STEP 7:  CALCULATE THE MARKET TAX</t>
  </si>
  <si>
    <t>STEP 8:  CALCULATE THE STATE GENERAL TAX</t>
  </si>
  <si>
    <t>STEP 4</t>
  </si>
  <si>
    <t>STEP 9:  ADD LOCAL, FISCAL DISPARITY, MARKET  &amp; STATE TAXES</t>
  </si>
  <si>
    <t xml:space="preserve">in District Code 2917 (Blaine - 621(R)) </t>
  </si>
  <si>
    <t>Fiscal Disparity Tax</t>
  </si>
  <si>
    <t>1.5% x first $100,000 of Estimated Market Value</t>
  </si>
  <si>
    <t>Example of tax computation FINAL taxes payable in 2025 on a COMMERCIAL PROPERTY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</si>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</sst>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09]#,##0"/>
    <numFmt numFmtId="165" formatCode="0.000%"/>
    <numFmt numFmtId="166" formatCode="[$$-409]#,##0.00"/>
    <numFmt numFmtId="167" formatCode="0.00000%"/>
    <numFmt numFmtId="168" formatCode="0.000000"/>
    <numFmt numFmtId="169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Continuous"/>
    </xf>
    <xf numFmtId="0" fontId="4" fillId="0" borderId="2" xfId="0" applyNumberFormat="1" applyFont="1" applyBorder="1" applyAlignment="1">
      <alignment horizontal="centerContinuous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0" fillId="0" borderId="0" xfId="0" applyNumberFormat="1"/>
    <xf numFmtId="166" fontId="6" fillId="0" borderId="0" xfId="0" applyNumberFormat="1" applyFont="1" applyAlignment="1"/>
    <xf numFmtId="0" fontId="8" fillId="0" borderId="0" xfId="0" applyNumberFormat="1" applyFont="1" applyAlignment="1"/>
    <xf numFmtId="169" fontId="9" fillId="2" borderId="16" xfId="0" applyNumberFormat="1" applyFont="1" applyFill="1" applyBorder="1" applyAlignment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11" fillId="0" borderId="0" xfId="0" applyNumberFormat="1" applyFont="1" applyFill="1" applyBorder="1" applyAlignment="1"/>
    <xf numFmtId="0" fontId="10" fillId="0" borderId="2" xfId="0" applyNumberFormat="1" applyFont="1" applyBorder="1" applyAlignment="1"/>
    <xf numFmtId="0" fontId="2" fillId="0" borderId="0" xfId="0" applyFont="1" applyAlignme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3" fillId="0" borderId="7" xfId="1" applyNumberFormat="1" applyFont="1" applyBorder="1"/>
    <xf numFmtId="167" fontId="13" fillId="0" borderId="13" xfId="1" applyNumberFormat="1" applyFont="1" applyBorder="1"/>
    <xf numFmtId="165" fontId="13" fillId="0" borderId="8" xfId="1" applyNumberFormat="1" applyFont="1" applyBorder="1"/>
    <xf numFmtId="167" fontId="13" fillId="0" borderId="9" xfId="1" applyNumberFormat="1" applyFont="1" applyBorder="1"/>
    <xf numFmtId="165" fontId="13" fillId="0" borderId="10" xfId="1" applyNumberFormat="1" applyFont="1" applyBorder="1"/>
    <xf numFmtId="167" fontId="13" fillId="0" borderId="11" xfId="1" applyNumberFormat="1" applyFont="1" applyBorder="1"/>
    <xf numFmtId="165" fontId="13" fillId="0" borderId="14" xfId="1" applyNumberFormat="1" applyFont="1" applyBorder="1"/>
    <xf numFmtId="167" fontId="13" fillId="0" borderId="15" xfId="1" applyNumberFormat="1" applyFont="1" applyBorder="1"/>
    <xf numFmtId="165" fontId="12" fillId="0" borderId="14" xfId="0" applyNumberFormat="1" applyFont="1" applyBorder="1"/>
    <xf numFmtId="167" fontId="12" fillId="0" borderId="15" xfId="0" applyNumberFormat="1" applyFont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13" fillId="0" borderId="7" xfId="1" applyNumberFormat="1" applyFont="1" applyFill="1" applyBorder="1"/>
    <xf numFmtId="167" fontId="13" fillId="0" borderId="13" xfId="1" applyNumberFormat="1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0" fontId="12" fillId="0" borderId="8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165" fontId="13" fillId="0" borderId="28" xfId="1" applyNumberFormat="1" applyFont="1" applyFill="1" applyBorder="1"/>
    <xf numFmtId="167" fontId="13" fillId="0" borderId="29" xfId="1" applyNumberFormat="1" applyFont="1" applyFill="1" applyBorder="1"/>
    <xf numFmtId="167" fontId="13" fillId="0" borderId="30" xfId="1" applyNumberFormat="1" applyFont="1" applyBorder="1"/>
    <xf numFmtId="165" fontId="13" fillId="0" borderId="18" xfId="1" applyNumberFormat="1" applyFont="1" applyBorder="1"/>
    <xf numFmtId="167" fontId="13" fillId="0" borderId="12" xfId="1" applyNumberFormat="1" applyFont="1" applyBorder="1"/>
    <xf numFmtId="168" fontId="1" fillId="0" borderId="6" xfId="1" applyNumberFormat="1" applyBorder="1"/>
    <xf numFmtId="168" fontId="1" fillId="0" borderId="17" xfId="1" applyNumberFormat="1" applyBorder="1"/>
    <xf numFmtId="168" fontId="1" fillId="0" borderId="7" xfId="1" applyNumberFormat="1" applyBorder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2" fillId="0" borderId="4" xfId="0" applyNumberFormat="1" applyFont="1" applyBorder="1" applyAlignment="1"/>
    <xf numFmtId="164" fontId="2" fillId="0" borderId="31" xfId="0" applyNumberFormat="1" applyFont="1" applyBorder="1" applyAlignment="1"/>
    <xf numFmtId="0" fontId="2" fillId="0" borderId="0" xfId="0" applyNumberFormat="1" applyFont="1" applyAlignment="1">
      <alignment horizontal="center"/>
    </xf>
    <xf numFmtId="168" fontId="2" fillId="2" borderId="8" xfId="0" applyNumberFormat="1" applyFont="1" applyFill="1" applyBorder="1" applyAlignment="1"/>
    <xf numFmtId="0" fontId="2" fillId="0" borderId="0" xfId="0" applyNumberFormat="1" applyFont="1" applyFill="1" applyBorder="1" applyAlignment="1"/>
    <xf numFmtId="164" fontId="2" fillId="0" borderId="5" xfId="0" applyNumberFormat="1" applyFont="1" applyBorder="1" applyAlignment="1"/>
    <xf numFmtId="0" fontId="2" fillId="0" borderId="5" xfId="0" applyNumberFormat="1" applyFont="1" applyBorder="1" applyAlignment="1"/>
    <xf numFmtId="164" fontId="2" fillId="0" borderId="0" xfId="0" applyNumberFormat="1" applyFont="1" applyBorder="1" applyAlignment="1"/>
    <xf numFmtId="165" fontId="2" fillId="2" borderId="8" xfId="0" applyNumberFormat="1" applyFont="1" applyFill="1" applyBorder="1" applyAlignme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165" fontId="2" fillId="0" borderId="0" xfId="0" applyNumberFormat="1" applyFont="1" applyFill="1" applyBorder="1" applyAlignment="1"/>
    <xf numFmtId="167" fontId="2" fillId="2" borderId="8" xfId="0" applyNumberFormat="1" applyFont="1" applyFill="1" applyBorder="1" applyAlignment="1"/>
    <xf numFmtId="167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169" fontId="2" fillId="0" borderId="32" xfId="0" applyNumberFormat="1" applyFont="1" applyBorder="1" applyAlignment="1"/>
    <xf numFmtId="165" fontId="13" fillId="3" borderId="14" xfId="1" applyNumberFormat="1" applyFont="1" applyFill="1" applyBorder="1"/>
    <xf numFmtId="167" fontId="13" fillId="3" borderId="15" xfId="1" applyNumberFormat="1" applyFont="1" applyFill="1" applyBorder="1"/>
    <xf numFmtId="0" fontId="0" fillId="3" borderId="17" xfId="0" applyFill="1" applyBorder="1"/>
    <xf numFmtId="168" fontId="1" fillId="3" borderId="17" xfId="1" applyNumberFormat="1" applyFill="1" applyBorder="1"/>
    <xf numFmtId="0" fontId="0" fillId="0" borderId="6" xfId="0" applyFill="1" applyBorder="1"/>
    <xf numFmtId="168" fontId="1" fillId="0" borderId="6" xfId="1" applyNumberFormat="1" applyFill="1" applyBorder="1"/>
    <xf numFmtId="165" fontId="7" fillId="0" borderId="18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6" fillId="2" borderId="19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0" fontId="6" fillId="2" borderId="20" xfId="0" applyNumberFormat="1" applyFont="1" applyFill="1" applyBorder="1" applyAlignment="1">
      <alignment horizontal="left" wrapText="1"/>
    </xf>
    <xf numFmtId="0" fontId="6" fillId="2" borderId="21" xfId="0" applyNumberFormat="1" applyFont="1" applyFill="1" applyBorder="1" applyAlignment="1">
      <alignment horizontal="left" wrapText="1"/>
    </xf>
    <xf numFmtId="0" fontId="6" fillId="2" borderId="22" xfId="0" applyNumberFormat="1" applyFont="1" applyFill="1" applyBorder="1" applyAlignment="1">
      <alignment horizontal="left" wrapText="1"/>
    </xf>
    <xf numFmtId="0" fontId="6" fillId="2" borderId="23" xfId="0" applyNumberFormat="1" applyFont="1" applyFill="1" applyBorder="1" applyAlignment="1">
      <alignment horizontal="left" wrapText="1"/>
    </xf>
    <xf numFmtId="0" fontId="6" fillId="2" borderId="25" xfId="0" applyNumberFormat="1" applyFont="1" applyFill="1" applyBorder="1" applyAlignment="1">
      <alignment horizontal="left" wrapText="1"/>
    </xf>
    <xf numFmtId="0" fontId="6" fillId="2" borderId="26" xfId="0" applyNumberFormat="1" applyFont="1" applyFill="1" applyBorder="1" applyAlignment="1">
      <alignment horizontal="left" wrapText="1"/>
    </xf>
    <xf numFmtId="0" fontId="6" fillId="2" borderId="2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"/>
  <sheetViews>
    <sheetView tabSelected="1" showOutlineSymbols="0" view="pageBreakPreview" zoomScale="70" zoomScaleNormal="100" zoomScaleSheetLayoutView="70" workbookViewId="0">
      <selection activeCell="G75" sqref="G75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12.33203125" style="1" customWidth="1"/>
    <col min="7" max="7" width="20.33203125" style="1" bestFit="1" customWidth="1"/>
    <col min="8" max="8" width="5.6640625" style="1" customWidth="1"/>
    <col min="9" max="9" width="13.21875" style="1" bestFit="1" customWidth="1"/>
    <col min="10" max="10" width="11.6640625" style="1" customWidth="1"/>
    <col min="11" max="11" width="22" style="1" customWidth="1"/>
    <col min="12" max="12" width="8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6384" width="9.6640625" style="1"/>
  </cols>
  <sheetData>
    <row r="1" spans="1:16" ht="24" thickBo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20" t="s">
        <v>30</v>
      </c>
      <c r="L1" s="21">
        <v>621</v>
      </c>
      <c r="M1" s="20" t="s">
        <v>31</v>
      </c>
      <c r="N1" s="21">
        <v>2517</v>
      </c>
      <c r="O1" s="22">
        <v>1.0139580799999999</v>
      </c>
      <c r="P1" s="23">
        <v>2.3270000000000001E-3</v>
      </c>
    </row>
    <row r="2" spans="1:16" ht="15.75" x14ac:dyDescent="0.25">
      <c r="A2" s="5"/>
      <c r="B2" s="5"/>
      <c r="C2" s="18" t="s">
        <v>88</v>
      </c>
      <c r="D2" s="5"/>
      <c r="E2" s="5"/>
      <c r="F2" s="5"/>
      <c r="G2" s="5"/>
      <c r="H2" s="5"/>
      <c r="I2" s="5"/>
      <c r="J2" s="6"/>
      <c r="K2" s="20" t="s">
        <v>30</v>
      </c>
      <c r="L2" s="21">
        <v>621</v>
      </c>
      <c r="M2" s="20" t="s">
        <v>32</v>
      </c>
      <c r="N2" s="21">
        <v>2518</v>
      </c>
      <c r="O2" s="24">
        <v>1.0139580799999999</v>
      </c>
      <c r="P2" s="25">
        <v>2.3270000000000001E-3</v>
      </c>
    </row>
    <row r="3" spans="1:16" ht="15.75" thickBot="1" x14ac:dyDescent="0.25">
      <c r="A3" s="1" t="s">
        <v>105</v>
      </c>
      <c r="B3" s="6"/>
      <c r="C3" s="6"/>
      <c r="D3" s="6"/>
      <c r="E3" s="6"/>
      <c r="F3" s="6"/>
      <c r="G3" s="6"/>
      <c r="H3" s="6"/>
      <c r="I3" s="6"/>
      <c r="J3" s="6"/>
      <c r="K3" s="20" t="s">
        <v>30</v>
      </c>
      <c r="L3" s="21">
        <v>623</v>
      </c>
      <c r="M3" s="20" t="s">
        <v>31</v>
      </c>
      <c r="N3" s="21">
        <v>2537</v>
      </c>
      <c r="O3" s="26">
        <v>1.12136784</v>
      </c>
      <c r="P3" s="27">
        <v>2.2517100000000001E-3</v>
      </c>
    </row>
    <row r="4" spans="1:16" ht="15.75" thickBot="1" x14ac:dyDescent="0.25">
      <c r="B4" s="6"/>
      <c r="D4" s="1" t="s">
        <v>102</v>
      </c>
      <c r="E4" s="6"/>
      <c r="F4" s="6"/>
      <c r="G4" s="6"/>
      <c r="H4" s="6"/>
      <c r="I4" s="6"/>
      <c r="J4" s="6"/>
      <c r="K4" s="37" t="s">
        <v>33</v>
      </c>
      <c r="L4" s="38">
        <v>621</v>
      </c>
      <c r="M4" s="37" t="s">
        <v>31</v>
      </c>
      <c r="N4" s="38">
        <v>2917</v>
      </c>
      <c r="O4" s="67">
        <v>1.1287335799999998</v>
      </c>
      <c r="P4" s="68">
        <v>2.3270000000000001E-3</v>
      </c>
    </row>
    <row r="5" spans="1:16" ht="15.75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20" t="s">
        <v>34</v>
      </c>
      <c r="L5" s="21">
        <v>623</v>
      </c>
      <c r="M5" s="20" t="s">
        <v>35</v>
      </c>
      <c r="N5" s="21">
        <v>3031</v>
      </c>
      <c r="O5" s="22">
        <v>0.85820823000000002</v>
      </c>
      <c r="P5" s="23">
        <v>2.2517100000000001E-3</v>
      </c>
    </row>
    <row r="6" spans="1:16" ht="21" thickBot="1" x14ac:dyDescent="0.35">
      <c r="A6" s="6"/>
      <c r="B6" s="12" t="s">
        <v>61</v>
      </c>
      <c r="C6" s="6"/>
      <c r="D6" s="6"/>
      <c r="E6" s="6"/>
      <c r="F6" s="6"/>
      <c r="G6" s="6"/>
      <c r="H6" s="6"/>
      <c r="I6" s="13">
        <v>314000</v>
      </c>
      <c r="J6" s="6"/>
      <c r="K6" s="20" t="s">
        <v>34</v>
      </c>
      <c r="L6" s="21">
        <v>625</v>
      </c>
      <c r="M6" s="20" t="s">
        <v>35</v>
      </c>
      <c r="N6" s="21">
        <v>3051</v>
      </c>
      <c r="O6" s="26">
        <v>0.92619699999999994</v>
      </c>
      <c r="P6" s="27">
        <v>1.8222100000000003E-3</v>
      </c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20" t="s">
        <v>36</v>
      </c>
      <c r="L7" s="21">
        <v>623</v>
      </c>
      <c r="M7" s="20" t="s">
        <v>35</v>
      </c>
      <c r="N7" s="21">
        <v>3331</v>
      </c>
      <c r="O7" s="22">
        <v>1.21616021</v>
      </c>
      <c r="P7" s="23">
        <v>2.2517100000000001E-3</v>
      </c>
    </row>
    <row r="8" spans="1:16" ht="16.5" thickBot="1" x14ac:dyDescent="0.3">
      <c r="A8" s="7" t="s">
        <v>1</v>
      </c>
      <c r="K8" s="20" t="s">
        <v>36</v>
      </c>
      <c r="L8" s="21">
        <v>623</v>
      </c>
      <c r="M8" s="20" t="s">
        <v>31</v>
      </c>
      <c r="N8" s="21">
        <v>3337</v>
      </c>
      <c r="O8" s="26">
        <v>1.2028353199999999</v>
      </c>
      <c r="P8" s="27">
        <v>2.2517100000000001E-3</v>
      </c>
    </row>
    <row r="9" spans="1:16" x14ac:dyDescent="0.2">
      <c r="B9" s="1" t="s">
        <v>7</v>
      </c>
      <c r="I9" s="49">
        <f>IF(I6&gt;150000,2250,ROUND(I6*1.5%,0))</f>
        <v>2250</v>
      </c>
      <c r="K9" s="20" t="s">
        <v>37</v>
      </c>
      <c r="L9" s="21">
        <v>624</v>
      </c>
      <c r="M9" s="20"/>
      <c r="N9" s="21">
        <v>3740</v>
      </c>
      <c r="O9" s="22">
        <v>1.2889377799999999</v>
      </c>
      <c r="P9" s="23">
        <v>1.68771E-3</v>
      </c>
    </row>
    <row r="10" spans="1:16" ht="15.75" thickBot="1" x14ac:dyDescent="0.25">
      <c r="B10" s="1" t="s">
        <v>8</v>
      </c>
      <c r="I10" s="50">
        <f>IF(I6&lt;=150000,0,ROUND((I6-150000)*0.02,0))</f>
        <v>3280</v>
      </c>
      <c r="K10" s="20" t="s">
        <v>37</v>
      </c>
      <c r="L10" s="21">
        <v>624</v>
      </c>
      <c r="M10" s="20" t="s">
        <v>38</v>
      </c>
      <c r="N10" s="21">
        <v>3746</v>
      </c>
      <c r="O10" s="26">
        <v>1.3150593500000001</v>
      </c>
      <c r="P10" s="27">
        <v>1.68771E-3</v>
      </c>
    </row>
    <row r="11" spans="1:16" x14ac:dyDescent="0.2">
      <c r="I11" s="51"/>
      <c r="K11" s="20" t="s">
        <v>39</v>
      </c>
      <c r="L11" s="21">
        <v>623</v>
      </c>
      <c r="M11" s="20" t="s">
        <v>35</v>
      </c>
      <c r="N11" s="21">
        <v>4731</v>
      </c>
      <c r="O11" s="22">
        <v>1.1904924800000001</v>
      </c>
      <c r="P11" s="23">
        <v>2.2517100000000001E-3</v>
      </c>
    </row>
    <row r="12" spans="1:16" ht="15.75" thickBot="1" x14ac:dyDescent="0.25">
      <c r="D12" s="1" t="s">
        <v>21</v>
      </c>
      <c r="I12" s="52">
        <f>SUM(I9:I10)</f>
        <v>5530</v>
      </c>
      <c r="K12" s="20" t="s">
        <v>39</v>
      </c>
      <c r="L12" s="21">
        <v>623</v>
      </c>
      <c r="M12" s="20" t="s">
        <v>40</v>
      </c>
      <c r="N12" s="21">
        <v>4732</v>
      </c>
      <c r="O12" s="24">
        <v>1.1782822100000001</v>
      </c>
      <c r="P12" s="25">
        <v>2.2517100000000001E-3</v>
      </c>
    </row>
    <row r="13" spans="1:16" ht="16.5" thickTop="1" thickBot="1" x14ac:dyDescent="0.25">
      <c r="K13" s="20" t="s">
        <v>39</v>
      </c>
      <c r="L13" s="21">
        <v>623</v>
      </c>
      <c r="M13" s="20" t="s">
        <v>31</v>
      </c>
      <c r="N13" s="21">
        <v>4737</v>
      </c>
      <c r="O13" s="26">
        <v>1.17716759</v>
      </c>
      <c r="P13" s="27">
        <v>2.2517100000000001E-3</v>
      </c>
    </row>
    <row r="14" spans="1:16" ht="15.75" x14ac:dyDescent="0.25">
      <c r="A14" s="7" t="s">
        <v>2</v>
      </c>
      <c r="I14" s="49"/>
      <c r="K14" s="20" t="s">
        <v>41</v>
      </c>
      <c r="L14" s="21">
        <v>623</v>
      </c>
      <c r="M14" s="20" t="s">
        <v>38</v>
      </c>
      <c r="N14" s="21">
        <v>5336</v>
      </c>
      <c r="O14" s="22">
        <v>1.1344429300000001</v>
      </c>
      <c r="P14" s="23">
        <v>2.2517100000000001E-3</v>
      </c>
    </row>
    <row r="15" spans="1:16" ht="15.75" thickBot="1" x14ac:dyDescent="0.25">
      <c r="K15" s="20" t="s">
        <v>41</v>
      </c>
      <c r="L15" s="21">
        <v>624</v>
      </c>
      <c r="M15" s="20" t="s">
        <v>38</v>
      </c>
      <c r="N15" s="21">
        <v>5346</v>
      </c>
      <c r="O15" s="26">
        <v>1.20954809</v>
      </c>
      <c r="P15" s="27">
        <v>1.68771E-3</v>
      </c>
    </row>
    <row r="16" spans="1:16" x14ac:dyDescent="0.2">
      <c r="B16" s="1" t="s">
        <v>9</v>
      </c>
      <c r="K16" s="20" t="s">
        <v>42</v>
      </c>
      <c r="L16" s="21">
        <v>622</v>
      </c>
      <c r="M16" s="20" t="s">
        <v>43</v>
      </c>
      <c r="N16" s="21">
        <v>5725</v>
      </c>
      <c r="O16" s="22">
        <v>1.3812951600000001</v>
      </c>
      <c r="P16" s="23">
        <v>1.4887000000000001E-3</v>
      </c>
    </row>
    <row r="17" spans="1:16" ht="15.75" x14ac:dyDescent="0.25">
      <c r="A17" s="53" t="s">
        <v>3</v>
      </c>
      <c r="B17" s="1" t="s">
        <v>62</v>
      </c>
      <c r="E17" s="7" t="s">
        <v>63</v>
      </c>
      <c r="F17" s="7"/>
      <c r="G17" s="54">
        <f>L64</f>
        <v>0.34326200000000001</v>
      </c>
      <c r="I17" s="49">
        <f>ROUND(I12*G17,0)</f>
        <v>1898</v>
      </c>
      <c r="K17" s="20" t="s">
        <v>42</v>
      </c>
      <c r="L17" s="21">
        <v>622</v>
      </c>
      <c r="M17" s="20" t="s">
        <v>38</v>
      </c>
      <c r="N17" s="21">
        <v>5726</v>
      </c>
      <c r="O17" s="24">
        <v>1.3812951600000001</v>
      </c>
      <c r="P17" s="25">
        <v>1.4887000000000001E-3</v>
      </c>
    </row>
    <row r="18" spans="1:16" ht="15.75" x14ac:dyDescent="0.25">
      <c r="A18" s="53"/>
      <c r="E18" s="7" t="s">
        <v>64</v>
      </c>
      <c r="F18" s="7"/>
      <c r="G18" s="55"/>
      <c r="I18" s="49"/>
      <c r="K18" s="20" t="s">
        <v>42</v>
      </c>
      <c r="L18" s="21">
        <v>622</v>
      </c>
      <c r="M18" s="20" t="s">
        <v>44</v>
      </c>
      <c r="N18" s="21">
        <v>5729</v>
      </c>
      <c r="O18" s="24">
        <v>1.37776823</v>
      </c>
      <c r="P18" s="25">
        <v>1.4887000000000001E-3</v>
      </c>
    </row>
    <row r="19" spans="1:16" x14ac:dyDescent="0.2">
      <c r="A19" s="53"/>
      <c r="I19" s="51"/>
      <c r="K19" s="20" t="s">
        <v>42</v>
      </c>
      <c r="L19" s="21">
        <v>623</v>
      </c>
      <c r="M19" s="20"/>
      <c r="N19" s="21">
        <v>5730</v>
      </c>
      <c r="O19" s="24">
        <v>1.31290237</v>
      </c>
      <c r="P19" s="25">
        <v>2.2517100000000001E-3</v>
      </c>
    </row>
    <row r="20" spans="1:16" ht="15.75" thickBot="1" x14ac:dyDescent="0.25">
      <c r="D20" s="1" t="s">
        <v>22</v>
      </c>
      <c r="I20" s="49">
        <f>SUM(I17:I17)</f>
        <v>1898</v>
      </c>
      <c r="K20" s="20" t="s">
        <v>42</v>
      </c>
      <c r="L20" s="21">
        <v>623</v>
      </c>
      <c r="M20" s="20" t="s">
        <v>35</v>
      </c>
      <c r="N20" s="21">
        <v>5731</v>
      </c>
      <c r="O20" s="24">
        <v>1.3417482700000001</v>
      </c>
      <c r="P20" s="25">
        <v>2.2517100000000001E-3</v>
      </c>
    </row>
    <row r="21" spans="1:16" ht="15.75" thickTop="1" x14ac:dyDescent="0.2">
      <c r="I21" s="56"/>
      <c r="K21" s="20" t="s">
        <v>42</v>
      </c>
      <c r="L21" s="21">
        <v>623</v>
      </c>
      <c r="M21" s="20" t="s">
        <v>38</v>
      </c>
      <c r="N21" s="21">
        <v>5736</v>
      </c>
      <c r="O21" s="24">
        <v>1.3390239400000001</v>
      </c>
      <c r="P21" s="25">
        <v>2.2517100000000001E-3</v>
      </c>
    </row>
    <row r="22" spans="1:16" ht="16.5" thickBot="1" x14ac:dyDescent="0.3">
      <c r="A22" s="7" t="s">
        <v>4</v>
      </c>
      <c r="K22" s="20" t="s">
        <v>42</v>
      </c>
      <c r="L22" s="21">
        <v>624</v>
      </c>
      <c r="M22" s="20" t="s">
        <v>38</v>
      </c>
      <c r="N22" s="21">
        <v>5746</v>
      </c>
      <c r="O22" s="26">
        <v>1.4141291</v>
      </c>
      <c r="P22" s="27">
        <v>1.68771E-3</v>
      </c>
    </row>
    <row r="23" spans="1:16" x14ac:dyDescent="0.2">
      <c r="K23" s="20" t="s">
        <v>45</v>
      </c>
      <c r="L23" s="21">
        <v>621</v>
      </c>
      <c r="M23" s="20" t="s">
        <v>31</v>
      </c>
      <c r="N23" s="21">
        <v>5917</v>
      </c>
      <c r="O23" s="22">
        <v>1.1178336299999998</v>
      </c>
      <c r="P23" s="23">
        <v>2.5813800000000003E-3</v>
      </c>
    </row>
    <row r="24" spans="1:16" x14ac:dyDescent="0.2">
      <c r="B24" s="1" t="s">
        <v>10</v>
      </c>
      <c r="I24" s="49">
        <f>I12</f>
        <v>5530</v>
      </c>
      <c r="K24" s="20" t="s">
        <v>46</v>
      </c>
      <c r="L24" s="21">
        <v>621</v>
      </c>
      <c r="M24" s="20" t="s">
        <v>47</v>
      </c>
      <c r="N24" s="21">
        <v>6308</v>
      </c>
      <c r="O24" s="24">
        <v>1.17212681</v>
      </c>
      <c r="P24" s="25">
        <v>2.3270000000000001E-3</v>
      </c>
    </row>
    <row r="25" spans="1:16" x14ac:dyDescent="0.2">
      <c r="B25" s="1" t="s">
        <v>11</v>
      </c>
      <c r="I25" s="50">
        <f>-I17</f>
        <v>-1898</v>
      </c>
      <c r="K25" s="20" t="s">
        <v>46</v>
      </c>
      <c r="L25" s="21">
        <v>621</v>
      </c>
      <c r="M25" s="20" t="s">
        <v>31</v>
      </c>
      <c r="N25" s="21">
        <v>6317</v>
      </c>
      <c r="O25" s="24">
        <v>1.13312167</v>
      </c>
      <c r="P25" s="25">
        <v>2.3270000000000001E-3</v>
      </c>
    </row>
    <row r="26" spans="1:16" x14ac:dyDescent="0.2">
      <c r="I26" s="51"/>
      <c r="K26" s="20" t="s">
        <v>46</v>
      </c>
      <c r="L26" s="21">
        <v>621</v>
      </c>
      <c r="M26" s="20" t="s">
        <v>48</v>
      </c>
      <c r="N26" s="21">
        <v>6318</v>
      </c>
      <c r="O26" s="24">
        <v>1.1586586399999999</v>
      </c>
      <c r="P26" s="25">
        <v>2.3270000000000001E-3</v>
      </c>
    </row>
    <row r="27" spans="1:16" ht="15.75" thickBot="1" x14ac:dyDescent="0.25">
      <c r="D27" s="1" t="s">
        <v>23</v>
      </c>
      <c r="I27" s="49">
        <f>SUM(I24:I25)</f>
        <v>3632</v>
      </c>
      <c r="K27" s="20" t="s">
        <v>46</v>
      </c>
      <c r="L27" s="21">
        <v>282</v>
      </c>
      <c r="M27" s="20" t="s">
        <v>31</v>
      </c>
      <c r="N27" s="21">
        <v>6387</v>
      </c>
      <c r="O27" s="26">
        <v>1.24287668</v>
      </c>
      <c r="P27" s="27">
        <v>2.9893999999999997E-3</v>
      </c>
    </row>
    <row r="28" spans="1:16" ht="15.75" thickTop="1" x14ac:dyDescent="0.2">
      <c r="I28" s="57"/>
      <c r="K28" s="20" t="s">
        <v>49</v>
      </c>
      <c r="L28" s="21">
        <v>621</v>
      </c>
      <c r="M28" s="20"/>
      <c r="N28" s="21">
        <v>6710</v>
      </c>
      <c r="O28" s="22">
        <v>0.84290102</v>
      </c>
      <c r="P28" s="23">
        <v>2.3270000000000001E-3</v>
      </c>
    </row>
    <row r="29" spans="1:16" ht="16.5" thickBot="1" x14ac:dyDescent="0.3">
      <c r="A29" s="7" t="s">
        <v>93</v>
      </c>
      <c r="K29" s="20" t="s">
        <v>49</v>
      </c>
      <c r="L29" s="21">
        <v>624</v>
      </c>
      <c r="M29" s="20"/>
      <c r="N29" s="21">
        <v>6740</v>
      </c>
      <c r="O29" s="26">
        <v>1.02541594</v>
      </c>
      <c r="P29" s="27">
        <v>1.68771E-3</v>
      </c>
    </row>
    <row r="30" spans="1:16" x14ac:dyDescent="0.2">
      <c r="A30" s="10"/>
      <c r="B30" s="1" t="s">
        <v>104</v>
      </c>
      <c r="I30" s="49">
        <f>IF(I6&gt;100000,1500,IF(AND(I6&lt;100000,I6&gt;0),(I6)*0.015,0))</f>
        <v>1500</v>
      </c>
      <c r="K30" s="20" t="s">
        <v>50</v>
      </c>
      <c r="L30" s="21">
        <v>622</v>
      </c>
      <c r="M30" s="20" t="s">
        <v>38</v>
      </c>
      <c r="N30" s="21">
        <v>6926</v>
      </c>
      <c r="O30" s="22">
        <v>1.3722715099999998</v>
      </c>
      <c r="P30" s="23">
        <v>1.4887000000000001E-3</v>
      </c>
    </row>
    <row r="31" spans="1:16" ht="15.75" thickBot="1" x14ac:dyDescent="0.25">
      <c r="B31" s="1" t="s">
        <v>94</v>
      </c>
      <c r="I31" s="49">
        <f>IF(I6&gt;150000,750,IF(AND(I6&lt;150000,I6&gt;100000),(150000-I6)*0.015,0))</f>
        <v>750</v>
      </c>
      <c r="K31" s="20" t="s">
        <v>50</v>
      </c>
      <c r="L31" s="21">
        <v>622</v>
      </c>
      <c r="M31" s="20" t="s">
        <v>44</v>
      </c>
      <c r="N31" s="21">
        <v>6929</v>
      </c>
      <c r="O31" s="26">
        <v>1.36874458</v>
      </c>
      <c r="P31" s="27">
        <v>1.4887000000000001E-3</v>
      </c>
    </row>
    <row r="32" spans="1:16" x14ac:dyDescent="0.2">
      <c r="B32" s="1" t="s">
        <v>8</v>
      </c>
      <c r="I32" s="66">
        <f>IF(I6&lt;=150000,0,ROUND((I6-150000)*0.02,0))</f>
        <v>3280</v>
      </c>
      <c r="K32" s="20" t="s">
        <v>51</v>
      </c>
      <c r="L32" s="21">
        <v>621</v>
      </c>
      <c r="M32" s="20" t="s">
        <v>31</v>
      </c>
      <c r="N32" s="21">
        <v>7917</v>
      </c>
      <c r="O32" s="22">
        <v>1.1460747099999999</v>
      </c>
      <c r="P32" s="23">
        <v>2.3270000000000001E-3</v>
      </c>
    </row>
    <row r="33" spans="1:16" ht="15.75" thickBot="1" x14ac:dyDescent="0.25">
      <c r="I33" s="58"/>
      <c r="K33" s="20" t="s">
        <v>51</v>
      </c>
      <c r="L33" s="21">
        <v>623</v>
      </c>
      <c r="M33" s="20" t="s">
        <v>38</v>
      </c>
      <c r="N33" s="21">
        <v>7936</v>
      </c>
      <c r="O33" s="26">
        <v>1.2640850300000002</v>
      </c>
      <c r="P33" s="27">
        <v>2.2517100000000001E-3</v>
      </c>
    </row>
    <row r="34" spans="1:16" ht="15.75" thickBot="1" x14ac:dyDescent="0.25">
      <c r="D34" s="1" t="s">
        <v>95</v>
      </c>
      <c r="I34" s="52">
        <f>SUM(I30:I33)</f>
        <v>5530</v>
      </c>
      <c r="K34" s="32" t="s">
        <v>51</v>
      </c>
      <c r="L34" s="33">
        <v>623</v>
      </c>
      <c r="M34" s="32" t="s">
        <v>35</v>
      </c>
      <c r="N34" s="33">
        <v>7931</v>
      </c>
      <c r="O34" s="35">
        <v>1.2668093600000001</v>
      </c>
      <c r="P34" s="36">
        <v>2.2517100000000001E-3</v>
      </c>
    </row>
    <row r="35" spans="1:16" ht="16.5" thickTop="1" thickBot="1" x14ac:dyDescent="0.25">
      <c r="K35" s="20" t="s">
        <v>51</v>
      </c>
      <c r="L35" s="21">
        <v>623</v>
      </c>
      <c r="M35" s="20" t="s">
        <v>31</v>
      </c>
      <c r="N35" s="21">
        <v>7937</v>
      </c>
      <c r="O35" s="26">
        <v>1.2534844700000001</v>
      </c>
      <c r="P35" s="27">
        <v>2.2517100000000001E-3</v>
      </c>
    </row>
    <row r="36" spans="1:16" ht="16.5" thickBot="1" x14ac:dyDescent="0.3">
      <c r="A36" s="7" t="s">
        <v>96</v>
      </c>
      <c r="K36" s="20" t="s">
        <v>52</v>
      </c>
      <c r="L36" s="21">
        <v>282</v>
      </c>
      <c r="M36" s="20" t="s">
        <v>31</v>
      </c>
      <c r="N36" s="21">
        <v>8187</v>
      </c>
      <c r="O36" s="30">
        <v>1.5185185899999998</v>
      </c>
      <c r="P36" s="31">
        <v>2.9893999999999997E-3</v>
      </c>
    </row>
    <row r="37" spans="1:16" ht="15.75" x14ac:dyDescent="0.25">
      <c r="A37" s="7"/>
      <c r="G37" s="8" t="s">
        <v>26</v>
      </c>
      <c r="K37" s="32" t="s">
        <v>53</v>
      </c>
      <c r="L37" s="33">
        <v>625</v>
      </c>
      <c r="M37" s="32" t="s">
        <v>35</v>
      </c>
      <c r="N37" s="34">
        <v>151</v>
      </c>
      <c r="O37" s="35">
        <v>1.4423439500000002</v>
      </c>
      <c r="P37" s="36">
        <v>1.8222100000000003E-3</v>
      </c>
    </row>
    <row r="38" spans="1:16" x14ac:dyDescent="0.2">
      <c r="B38" s="1" t="s">
        <v>12</v>
      </c>
      <c r="E38" s="59">
        <f>O4</f>
        <v>1.1287335799999998</v>
      </c>
      <c r="F38" s="1" t="s">
        <v>25</v>
      </c>
      <c r="G38" s="49">
        <f>I27</f>
        <v>3632</v>
      </c>
      <c r="H38" s="60" t="s">
        <v>29</v>
      </c>
      <c r="I38" s="61">
        <f>ROUND(G38*E38,2)</f>
        <v>4099.5600000000004</v>
      </c>
      <c r="K38" s="20" t="s">
        <v>53</v>
      </c>
      <c r="L38" s="21">
        <v>625</v>
      </c>
      <c r="M38" s="20" t="s">
        <v>40</v>
      </c>
      <c r="N38" s="21">
        <v>152</v>
      </c>
      <c r="O38" s="24">
        <v>1.4301336099999999</v>
      </c>
      <c r="P38" s="25">
        <v>1.8222100000000003E-3</v>
      </c>
    </row>
    <row r="39" spans="1:16" x14ac:dyDescent="0.2">
      <c r="K39" s="20" t="s">
        <v>53</v>
      </c>
      <c r="L39" s="21">
        <v>625</v>
      </c>
      <c r="M39" s="20" t="s">
        <v>54</v>
      </c>
      <c r="N39" s="21">
        <v>154</v>
      </c>
      <c r="O39" s="24">
        <v>1.41349803</v>
      </c>
      <c r="P39" s="25">
        <v>1.8222100000000003E-3</v>
      </c>
    </row>
    <row r="40" spans="1:16" ht="15.75" x14ac:dyDescent="0.25">
      <c r="A40" s="7" t="s">
        <v>97</v>
      </c>
      <c r="K40" s="20" t="s">
        <v>53</v>
      </c>
      <c r="L40" s="21">
        <v>625</v>
      </c>
      <c r="M40" s="20" t="s">
        <v>43</v>
      </c>
      <c r="N40" s="21">
        <v>155</v>
      </c>
      <c r="O40" s="24">
        <v>1.4391809199999999</v>
      </c>
      <c r="P40" s="25">
        <v>1.8222100000000003E-3</v>
      </c>
    </row>
    <row r="41" spans="1:16" ht="15.75" x14ac:dyDescent="0.25">
      <c r="G41" s="8" t="s">
        <v>27</v>
      </c>
      <c r="K41" s="20" t="s">
        <v>53</v>
      </c>
      <c r="L41" s="21">
        <v>625</v>
      </c>
      <c r="M41" s="20" t="s">
        <v>38</v>
      </c>
      <c r="N41" s="21">
        <v>156</v>
      </c>
      <c r="O41" s="24">
        <v>1.43949138</v>
      </c>
      <c r="P41" s="25">
        <v>1.8222100000000003E-3</v>
      </c>
    </row>
    <row r="42" spans="1:16" ht="15.75" thickBot="1" x14ac:dyDescent="0.25">
      <c r="B42" s="1" t="s">
        <v>13</v>
      </c>
      <c r="E42" s="62">
        <v>1.2302599999999999</v>
      </c>
      <c r="F42" s="1" t="s">
        <v>25</v>
      </c>
      <c r="G42" s="49">
        <f>I17</f>
        <v>1898</v>
      </c>
      <c r="H42" s="60" t="s">
        <v>29</v>
      </c>
      <c r="I42" s="61">
        <f>ROUND(G42*E42,2)</f>
        <v>2335.0300000000002</v>
      </c>
      <c r="K42" s="20" t="s">
        <v>55</v>
      </c>
      <c r="L42" s="21">
        <v>999</v>
      </c>
      <c r="M42" s="20" t="s">
        <v>54</v>
      </c>
      <c r="N42" s="21">
        <v>194</v>
      </c>
      <c r="O42" s="26">
        <v>0.54250454999999997</v>
      </c>
      <c r="P42" s="27" t="s">
        <v>106</v>
      </c>
    </row>
    <row r="43" spans="1:16" x14ac:dyDescent="0.2">
      <c r="I43" s="51"/>
      <c r="K43" s="32" t="s">
        <v>56</v>
      </c>
      <c r="L43" s="33">
        <v>621</v>
      </c>
      <c r="M43" s="32" t="s">
        <v>38</v>
      </c>
      <c r="N43" s="33">
        <v>8316</v>
      </c>
      <c r="O43" s="35">
        <v>1.0780044899999999</v>
      </c>
      <c r="P43" s="36">
        <v>2.3270000000000001E-3</v>
      </c>
    </row>
    <row r="44" spans="1:16" ht="15.75" x14ac:dyDescent="0.25">
      <c r="A44" s="7" t="s">
        <v>98</v>
      </c>
      <c r="K44" s="20" t="s">
        <v>56</v>
      </c>
      <c r="L44" s="21">
        <v>621</v>
      </c>
      <c r="M44" s="20" t="s">
        <v>31</v>
      </c>
      <c r="N44" s="21">
        <v>8317</v>
      </c>
      <c r="O44" s="24">
        <v>1.06740393</v>
      </c>
      <c r="P44" s="25">
        <v>2.3270000000000001E-3</v>
      </c>
    </row>
    <row r="45" spans="1:16" ht="15.75" x14ac:dyDescent="0.25">
      <c r="G45" s="9" t="s">
        <v>28</v>
      </c>
      <c r="K45" s="20" t="s">
        <v>56</v>
      </c>
      <c r="L45" s="21">
        <v>623</v>
      </c>
      <c r="M45" s="20" t="s">
        <v>38</v>
      </c>
      <c r="N45" s="21">
        <v>8336</v>
      </c>
      <c r="O45" s="24">
        <v>1.18541425</v>
      </c>
      <c r="P45" s="25">
        <v>2.2517100000000001E-3</v>
      </c>
    </row>
    <row r="46" spans="1:16" ht="15.75" thickBot="1" x14ac:dyDescent="0.25">
      <c r="B46" s="1" t="s">
        <v>14</v>
      </c>
      <c r="E46" s="63">
        <f>P4</f>
        <v>2.3270000000000001E-3</v>
      </c>
      <c r="F46" s="1" t="s">
        <v>25</v>
      </c>
      <c r="G46" s="49">
        <f>I6</f>
        <v>314000</v>
      </c>
      <c r="H46" s="53" t="s">
        <v>29</v>
      </c>
      <c r="I46" s="61">
        <f>ROUND(G46*E46,2)</f>
        <v>730.68</v>
      </c>
      <c r="K46" s="20" t="s">
        <v>56</v>
      </c>
      <c r="L46" s="21">
        <v>623</v>
      </c>
      <c r="M46" s="20" t="s">
        <v>31</v>
      </c>
      <c r="N46" s="21">
        <v>8337</v>
      </c>
      <c r="O46" s="26">
        <v>1.1748136900000001</v>
      </c>
      <c r="P46" s="27">
        <v>2.2517100000000001E-3</v>
      </c>
    </row>
    <row r="47" spans="1:16" ht="15.75" thickBot="1" x14ac:dyDescent="0.25">
      <c r="E47" s="64"/>
      <c r="I47" s="51"/>
      <c r="K47" s="20" t="s">
        <v>57</v>
      </c>
      <c r="L47" s="21">
        <v>621</v>
      </c>
      <c r="M47" s="20" t="s">
        <v>31</v>
      </c>
      <c r="N47" s="21">
        <v>8517</v>
      </c>
      <c r="O47" s="28">
        <v>1.2007135799999999</v>
      </c>
      <c r="P47" s="29">
        <v>2.3270000000000001E-3</v>
      </c>
    </row>
    <row r="48" spans="1:16" ht="15.75" x14ac:dyDescent="0.25">
      <c r="A48" s="7" t="s">
        <v>99</v>
      </c>
      <c r="K48" s="20" t="s">
        <v>58</v>
      </c>
      <c r="L48" s="21">
        <v>621</v>
      </c>
      <c r="M48" s="20"/>
      <c r="N48" s="21">
        <v>8910</v>
      </c>
      <c r="O48" s="22">
        <v>1.0428663199999999</v>
      </c>
      <c r="P48" s="23">
        <v>2.3270000000000001E-3</v>
      </c>
    </row>
    <row r="49" spans="1:16" ht="15.75" x14ac:dyDescent="0.25">
      <c r="G49" s="8" t="s">
        <v>100</v>
      </c>
      <c r="K49" s="20" t="s">
        <v>58</v>
      </c>
      <c r="L49" s="21">
        <v>624</v>
      </c>
      <c r="M49" s="20"/>
      <c r="N49" s="21">
        <v>8940</v>
      </c>
      <c r="O49" s="24">
        <v>1.2253812399999999</v>
      </c>
      <c r="P49" s="25">
        <v>1.68771E-3</v>
      </c>
    </row>
    <row r="50" spans="1:16" ht="15.75" thickBot="1" x14ac:dyDescent="0.25">
      <c r="B50" s="1" t="s">
        <v>15</v>
      </c>
      <c r="E50" s="62">
        <v>0.29293999999999998</v>
      </c>
      <c r="F50" s="1" t="s">
        <v>25</v>
      </c>
      <c r="G50" s="49">
        <f>I32</f>
        <v>3280</v>
      </c>
      <c r="H50" s="53" t="s">
        <v>29</v>
      </c>
      <c r="I50" s="61">
        <f>ROUND(+E50*G50,2)</f>
        <v>960.84</v>
      </c>
      <c r="K50" s="20" t="s">
        <v>58</v>
      </c>
      <c r="L50" s="21">
        <v>624</v>
      </c>
      <c r="M50" s="20" t="s">
        <v>38</v>
      </c>
      <c r="N50" s="21">
        <v>8946</v>
      </c>
      <c r="O50" s="26">
        <v>1.2515028100000001</v>
      </c>
      <c r="P50" s="27">
        <v>1.68771E-3</v>
      </c>
    </row>
    <row r="51" spans="1:16" x14ac:dyDescent="0.2">
      <c r="I51" s="51"/>
      <c r="K51" s="20" t="s">
        <v>59</v>
      </c>
      <c r="L51" s="21">
        <v>622</v>
      </c>
      <c r="M51" s="20" t="s">
        <v>44</v>
      </c>
      <c r="N51" s="21">
        <v>9329</v>
      </c>
      <c r="O51" s="22">
        <v>1.19823575</v>
      </c>
      <c r="P51" s="23">
        <v>1.4887000000000001E-3</v>
      </c>
    </row>
    <row r="52" spans="1:16" ht="15.75" x14ac:dyDescent="0.25">
      <c r="A52" s="7" t="s">
        <v>101</v>
      </c>
      <c r="K52" s="20" t="s">
        <v>59</v>
      </c>
      <c r="L52" s="21">
        <v>624</v>
      </c>
      <c r="M52" s="20"/>
      <c r="N52" s="21">
        <v>9340</v>
      </c>
      <c r="O52" s="24">
        <v>1.2084750499999999</v>
      </c>
      <c r="P52" s="25">
        <v>1.68771E-3</v>
      </c>
    </row>
    <row r="53" spans="1:16" x14ac:dyDescent="0.2">
      <c r="K53" s="20" t="s">
        <v>59</v>
      </c>
      <c r="L53" s="21">
        <v>624</v>
      </c>
      <c r="M53" s="20" t="s">
        <v>38</v>
      </c>
      <c r="N53" s="21">
        <v>9346</v>
      </c>
      <c r="O53" s="24">
        <v>1.23459662</v>
      </c>
      <c r="P53" s="25">
        <v>1.68771E-3</v>
      </c>
    </row>
    <row r="54" spans="1:16" x14ac:dyDescent="0.2">
      <c r="B54" s="1" t="s">
        <v>16</v>
      </c>
      <c r="I54" s="61">
        <f>I38</f>
        <v>4099.5600000000004</v>
      </c>
      <c r="K54" s="20" t="s">
        <v>59</v>
      </c>
      <c r="L54" s="21">
        <v>624</v>
      </c>
      <c r="M54" s="20" t="s">
        <v>31</v>
      </c>
      <c r="N54" s="21">
        <v>9347</v>
      </c>
      <c r="O54" s="24">
        <v>1.2239960599999999</v>
      </c>
      <c r="P54" s="25">
        <v>1.68771E-3</v>
      </c>
    </row>
    <row r="55" spans="1:16" ht="15.75" thickBot="1" x14ac:dyDescent="0.25">
      <c r="A55" s="65" t="s">
        <v>5</v>
      </c>
      <c r="B55" s="1" t="s">
        <v>103</v>
      </c>
      <c r="I55" s="61">
        <f>I42</f>
        <v>2335.0300000000002</v>
      </c>
      <c r="K55" s="20" t="s">
        <v>59</v>
      </c>
      <c r="L55" s="21">
        <v>624</v>
      </c>
      <c r="M55" s="20" t="s">
        <v>44</v>
      </c>
      <c r="N55" s="21">
        <v>9349</v>
      </c>
      <c r="O55" s="26">
        <v>1.23106969</v>
      </c>
      <c r="P55" s="27">
        <v>1.68771E-3</v>
      </c>
    </row>
    <row r="56" spans="1:16" x14ac:dyDescent="0.2">
      <c r="A56" s="65" t="s">
        <v>5</v>
      </c>
      <c r="B56" s="1" t="s">
        <v>17</v>
      </c>
      <c r="I56" s="61">
        <f>I46</f>
        <v>730.68</v>
      </c>
      <c r="K56" s="39" t="s">
        <v>60</v>
      </c>
      <c r="L56" s="40">
        <v>621</v>
      </c>
      <c r="M56" s="39" t="s">
        <v>31</v>
      </c>
      <c r="N56" s="40">
        <v>9717</v>
      </c>
      <c r="O56" s="41">
        <v>1.0039776999999999</v>
      </c>
      <c r="P56" s="42">
        <v>2.3270000000000001E-3</v>
      </c>
    </row>
    <row r="57" spans="1:16" x14ac:dyDescent="0.2">
      <c r="A57" s="65" t="s">
        <v>5</v>
      </c>
      <c r="B57" s="1" t="s">
        <v>18</v>
      </c>
      <c r="I57" s="61">
        <f>I50</f>
        <v>960.84</v>
      </c>
      <c r="J57" s="10"/>
      <c r="K57" s="39" t="s">
        <v>60</v>
      </c>
      <c r="L57" s="40">
        <v>624</v>
      </c>
      <c r="M57" s="39"/>
      <c r="N57" s="40">
        <v>9740</v>
      </c>
      <c r="O57" s="24">
        <v>1.1709716099999998</v>
      </c>
      <c r="P57" s="43">
        <v>1.68771E-3</v>
      </c>
    </row>
    <row r="58" spans="1:16" x14ac:dyDescent="0.2">
      <c r="I58" s="51"/>
      <c r="J58" s="10"/>
      <c r="K58" s="39" t="s">
        <v>60</v>
      </c>
      <c r="L58" s="40">
        <v>624</v>
      </c>
      <c r="M58" s="39" t="s">
        <v>38</v>
      </c>
      <c r="N58" s="40">
        <v>9746</v>
      </c>
      <c r="O58" s="44">
        <v>1.19709318</v>
      </c>
      <c r="P58" s="25">
        <v>1.68771E-3</v>
      </c>
    </row>
    <row r="59" spans="1:16" ht="16.5" thickBot="1" x14ac:dyDescent="0.3">
      <c r="D59" s="7" t="s">
        <v>24</v>
      </c>
      <c r="I59" s="11">
        <f>SUM(I54:I57)</f>
        <v>8126.1100000000006</v>
      </c>
      <c r="J59" s="10"/>
      <c r="K59" s="39" t="s">
        <v>60</v>
      </c>
      <c r="L59" s="40">
        <v>624</v>
      </c>
      <c r="M59" s="39" t="s">
        <v>31</v>
      </c>
      <c r="N59" s="40">
        <v>9747</v>
      </c>
      <c r="O59" s="26">
        <v>1.1864926199999999</v>
      </c>
      <c r="P59" s="45">
        <v>1.68771E-3</v>
      </c>
    </row>
    <row r="60" spans="1:16" ht="15.75" thickTop="1" x14ac:dyDescent="0.2">
      <c r="I60" s="57"/>
      <c r="J60" s="10"/>
      <c r="O60" s="19"/>
      <c r="P60" s="19"/>
    </row>
    <row r="61" spans="1:16" ht="15.75" x14ac:dyDescent="0.25">
      <c r="J61" s="10"/>
      <c r="K61" s="17" t="s">
        <v>86</v>
      </c>
    </row>
    <row r="62" spans="1:16" ht="15.75" x14ac:dyDescent="0.25">
      <c r="A62" s="1" t="s">
        <v>6</v>
      </c>
      <c r="B62" s="1" t="s">
        <v>19</v>
      </c>
      <c r="J62" s="10"/>
      <c r="K62" s="73" t="s">
        <v>87</v>
      </c>
      <c r="L62" s="74"/>
    </row>
    <row r="63" spans="1:16" ht="15.75" x14ac:dyDescent="0.25">
      <c r="B63" s="1" t="s">
        <v>20</v>
      </c>
      <c r="K63" s="14" t="s">
        <v>65</v>
      </c>
      <c r="L63" s="46">
        <v>0.34698099999999998</v>
      </c>
    </row>
    <row r="64" spans="1:16" ht="16.5" thickBot="1" x14ac:dyDescent="0.3">
      <c r="K64" s="69" t="s">
        <v>66</v>
      </c>
      <c r="L64" s="70">
        <v>0.34326200000000001</v>
      </c>
    </row>
    <row r="65" spans="1:12" ht="15.75" customHeight="1" x14ac:dyDescent="0.25">
      <c r="A65" s="81" t="s">
        <v>89</v>
      </c>
      <c r="B65" s="82"/>
      <c r="C65" s="82"/>
      <c r="D65" s="82"/>
      <c r="E65" s="82"/>
      <c r="F65" s="82"/>
      <c r="G65" s="82"/>
      <c r="H65" s="82"/>
      <c r="I65" s="83"/>
      <c r="K65" s="16" t="s">
        <v>67</v>
      </c>
      <c r="L65" s="48">
        <v>0.20913699999999999</v>
      </c>
    </row>
    <row r="66" spans="1:12" ht="15.75" customHeight="1" x14ac:dyDescent="0.25">
      <c r="A66" s="75" t="s">
        <v>90</v>
      </c>
      <c r="B66" s="76"/>
      <c r="C66" s="76"/>
      <c r="D66" s="76"/>
      <c r="E66" s="76"/>
      <c r="F66" s="76"/>
      <c r="G66" s="76"/>
      <c r="H66" s="76"/>
      <c r="I66" s="77"/>
      <c r="K66" s="14" t="s">
        <v>68</v>
      </c>
      <c r="L66" s="46">
        <v>0.28576299999999999</v>
      </c>
    </row>
    <row r="67" spans="1:12" ht="15.75" customHeight="1" x14ac:dyDescent="0.25">
      <c r="A67" s="75" t="s">
        <v>91</v>
      </c>
      <c r="B67" s="76"/>
      <c r="C67" s="76"/>
      <c r="D67" s="76"/>
      <c r="E67" s="76"/>
      <c r="F67" s="76"/>
      <c r="G67" s="76"/>
      <c r="H67" s="76"/>
      <c r="I67" s="77"/>
      <c r="K67" s="15" t="s">
        <v>69</v>
      </c>
      <c r="L67" s="47">
        <v>0.36885200000000001</v>
      </c>
    </row>
    <row r="68" spans="1:12" ht="15.75" customHeight="1" thickBot="1" x14ac:dyDescent="0.3">
      <c r="A68" s="78" t="s">
        <v>92</v>
      </c>
      <c r="B68" s="79"/>
      <c r="C68" s="79"/>
      <c r="D68" s="79"/>
      <c r="E68" s="79"/>
      <c r="F68" s="79"/>
      <c r="G68" s="79"/>
      <c r="H68" s="79"/>
      <c r="I68" s="80"/>
      <c r="K68" s="16" t="s">
        <v>70</v>
      </c>
      <c r="L68" s="48">
        <v>0.33266299999999999</v>
      </c>
    </row>
    <row r="69" spans="1:12" ht="15.75" customHeight="1" x14ac:dyDescent="0.25">
      <c r="K69" s="14" t="s">
        <v>71</v>
      </c>
      <c r="L69" s="46">
        <v>0.37485499999999999</v>
      </c>
    </row>
    <row r="70" spans="1:12" ht="16.5" customHeight="1" x14ac:dyDescent="0.25">
      <c r="K70" s="15" t="s">
        <v>72</v>
      </c>
      <c r="L70" s="47">
        <v>0.35310799999999998</v>
      </c>
    </row>
    <row r="71" spans="1:12" ht="15.75" x14ac:dyDescent="0.25">
      <c r="K71" s="16" t="s">
        <v>73</v>
      </c>
      <c r="L71" s="48">
        <v>0.39319399999999999</v>
      </c>
    </row>
    <row r="72" spans="1:12" ht="15.75" x14ac:dyDescent="0.25">
      <c r="K72" s="14" t="s">
        <v>74</v>
      </c>
      <c r="L72" s="46">
        <v>0.352356</v>
      </c>
    </row>
    <row r="73" spans="1:12" ht="15.75" x14ac:dyDescent="0.25">
      <c r="K73" s="15" t="s">
        <v>75</v>
      </c>
      <c r="L73" s="47">
        <v>0.36824699999999999</v>
      </c>
    </row>
    <row r="74" spans="1:12" ht="15.75" x14ac:dyDescent="0.25">
      <c r="K74" s="16" t="s">
        <v>76</v>
      </c>
      <c r="L74" s="48">
        <v>0.36976199999999998</v>
      </c>
    </row>
    <row r="75" spans="1:12" ht="15.75" x14ac:dyDescent="0.25">
      <c r="K75" s="71" t="s">
        <v>77</v>
      </c>
      <c r="L75" s="72">
        <v>0.36921700000000002</v>
      </c>
    </row>
    <row r="76" spans="1:12" ht="15.75" x14ac:dyDescent="0.25">
      <c r="K76" s="15" t="s">
        <v>78</v>
      </c>
      <c r="L76" s="47">
        <v>0.30872699999999997</v>
      </c>
    </row>
    <row r="77" spans="1:12" ht="15.75" x14ac:dyDescent="0.25">
      <c r="K77" s="16" t="s">
        <v>79</v>
      </c>
      <c r="L77" s="48">
        <v>0.34022000000000002</v>
      </c>
    </row>
    <row r="78" spans="1:12" ht="15.75" x14ac:dyDescent="0.25">
      <c r="K78" s="14" t="s">
        <v>80</v>
      </c>
      <c r="L78" s="46">
        <v>0</v>
      </c>
    </row>
    <row r="79" spans="1:12" ht="15.75" x14ac:dyDescent="0.25">
      <c r="K79" s="15" t="s">
        <v>81</v>
      </c>
      <c r="L79" s="47">
        <v>0.36649500000000002</v>
      </c>
    </row>
    <row r="80" spans="1:12" ht="15.75" x14ac:dyDescent="0.25">
      <c r="K80" s="16" t="s">
        <v>82</v>
      </c>
      <c r="L80" s="48">
        <v>0.35773500000000003</v>
      </c>
    </row>
    <row r="81" spans="11:12" ht="15.75" x14ac:dyDescent="0.25">
      <c r="K81" s="14" t="s">
        <v>83</v>
      </c>
      <c r="L81" s="46">
        <v>0.38606200000000002</v>
      </c>
    </row>
    <row r="82" spans="11:12" ht="15.75" x14ac:dyDescent="0.25">
      <c r="K82" s="15" t="s">
        <v>84</v>
      </c>
      <c r="L82" s="47">
        <v>0.382436</v>
      </c>
    </row>
    <row r="83" spans="11:12" ht="15.75" x14ac:dyDescent="0.25">
      <c r="K83" s="16" t="s">
        <v>85</v>
      </c>
      <c r="L83" s="48">
        <v>0.39490799999999998</v>
      </c>
    </row>
    <row r="85" spans="11:12" x14ac:dyDescent="0.2">
      <c r="L85" s="1">
        <v>123.88800000000001</v>
      </c>
    </row>
  </sheetData>
  <mergeCells count="5">
    <mergeCell ref="K62:L62"/>
    <mergeCell ref="A67:I67"/>
    <mergeCell ref="A68:I68"/>
    <mergeCell ref="A65:I65"/>
    <mergeCell ref="A66:I66"/>
  </mergeCells>
  <phoneticPr fontId="0" type="noConversion"/>
  <printOptions horizontalCentered="1"/>
  <pageMargins left="0.5" right="0.5" top="0.3" bottom="0.3" header="0" footer="0"/>
  <pageSetup scale="55" orientation="portrait" r:id="rId1"/>
  <headerFooter alignWithMargins="0"/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Commercial</vt:lpstr>
      <vt:lpstr>Commercial!Print_Area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2014-03-12T19:15:13Z</cp:lastPrinted>
  <dcterms:created xsi:type="dcterms:W3CDTF">2003-10-29T19:43:52Z</dcterms:created>
  <dcterms:modified xsi:type="dcterms:W3CDTF">2025-02-28T17:06:03Z</dcterms:modified>
</cp:coreProperties>
</file>